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269238A4-C551-4035-A401-310F1440835A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 s="1"/>
  <c r="F14" i="1" l="1"/>
  <c r="F13" i="1"/>
  <c r="F12" i="1"/>
  <c r="F11" i="1"/>
  <c r="C15" i="1" l="1"/>
  <c r="C17" i="1"/>
  <c r="C21" i="1" l="1"/>
  <c r="C22" i="1" l="1"/>
  <c r="C23" i="1" s="1"/>
  <c r="K19" i="1" l="1"/>
  <c r="K20" i="1" s="1"/>
  <c r="K21" i="1" s="1"/>
  <c r="K22" i="1" l="1"/>
  <c r="C24" i="1" s="1"/>
  <c r="C28" i="1" s="1"/>
</calcChain>
</file>

<file path=xl/sharedStrings.xml><?xml version="1.0" encoding="utf-8"?>
<sst xmlns="http://schemas.openxmlformats.org/spreadsheetml/2006/main" count="63" uniqueCount="62">
  <si>
    <t>Salary calculator - What does an employee cost?</t>
  </si>
  <si>
    <t>This calculator shows the typical costs of having an employee.</t>
  </si>
  <si>
    <t>There can be further costs depending on the industry and activity.</t>
  </si>
  <si>
    <t>This may include additional insurances, welfare schemes, protective equipment, etc.</t>
  </si>
  <si>
    <t>The yellow sections must be filled out.</t>
  </si>
  <si>
    <t>Assumptions</t>
  </si>
  <si>
    <t>Conversion of annual salary</t>
  </si>
  <si>
    <r>
      <rPr>
        <sz val="11"/>
        <color rgb="FF000000"/>
        <rFont val="Calibri"/>
        <family val="2"/>
      </rPr>
      <t xml:space="preserve">Annual salary </t>
    </r>
    <r>
      <rPr>
        <vertAlign val="superscript"/>
        <sz val="11"/>
        <color rgb="FF000000"/>
        <rFont val="Calibri"/>
        <family val="2"/>
      </rPr>
      <t>1)</t>
    </r>
  </si>
  <si>
    <t>Monthly salary (Annual salary/12)</t>
  </si>
  <si>
    <r>
      <rPr>
        <sz val="11"/>
        <color rgb="FF000000"/>
        <rFont val="Calibri"/>
        <family val="2"/>
      </rPr>
      <t xml:space="preserve">Employer's national insurance contributions rate </t>
    </r>
    <r>
      <rPr>
        <vertAlign val="superscript"/>
        <sz val="11"/>
        <color rgb="FF000000"/>
        <rFont val="Calibri"/>
        <family val="2"/>
      </rPr>
      <t>2)</t>
    </r>
  </si>
  <si>
    <t>Weekly salary (Annual salary/52)</t>
  </si>
  <si>
    <r>
      <rPr>
        <sz val="11"/>
        <color rgb="FF000000"/>
        <rFont val="Calibri"/>
        <family val="2"/>
      </rPr>
      <t xml:space="preserve">Agreed holiday days </t>
    </r>
    <r>
      <rPr>
        <vertAlign val="superscript"/>
        <sz val="11"/>
        <color rgb="FF000000"/>
        <rFont val="Calibri"/>
        <family val="2"/>
      </rPr>
      <t>3)</t>
    </r>
  </si>
  <si>
    <t>Daily salary (Annual salary/260)</t>
  </si>
  <si>
    <t xml:space="preserve">Employee is over 60 years old (1 extra week of holiday) </t>
  </si>
  <si>
    <t>No</t>
  </si>
  <si>
    <t>Hourly salary (Annual salary/1950)</t>
  </si>
  <si>
    <t>Holiday pay rate</t>
  </si>
  <si>
    <t>Additional employer's national insurance contribution rate</t>
  </si>
  <si>
    <r>
      <rPr>
        <sz val="11"/>
        <color rgb="FF000000"/>
        <rFont val="Calibri"/>
        <family val="2"/>
      </rPr>
      <t xml:space="preserve">Additional holiday pay for employees over 60 years old </t>
    </r>
    <r>
      <rPr>
        <vertAlign val="superscript"/>
        <sz val="11"/>
        <color rgb="FF000000"/>
        <rFont val="Calibri"/>
        <family val="2"/>
      </rPr>
      <t>4)</t>
    </r>
  </si>
  <si>
    <t>Summere lønn fratrukket feriepenger</t>
  </si>
  <si>
    <t xml:space="preserve">Annual costs </t>
  </si>
  <si>
    <t>trekke fra 850000</t>
  </si>
  <si>
    <t>Salary deducted for holidays</t>
  </si>
  <si>
    <t>sjekker om lønn og feriepenger overstiger 850 000</t>
  </si>
  <si>
    <t>Holiday pay</t>
  </si>
  <si>
    <t>5% av overstigende 850000</t>
  </si>
  <si>
    <t>Employer's national insurance contributions on wages and holiday pay</t>
  </si>
  <si>
    <t>Additional employer's national insurance contribution on salary and holiday pay exceeding 850,000</t>
  </si>
  <si>
    <r>
      <rPr>
        <sz val="11"/>
        <color rgb="FF000000"/>
        <rFont val="Calibri"/>
        <family val="2"/>
      </rPr>
      <t xml:space="preserve">Mandatory occupational pension scheme (OTP) </t>
    </r>
    <r>
      <rPr>
        <vertAlign val="superscript"/>
        <sz val="11"/>
        <color rgb="FF000000"/>
        <rFont val="Calibri"/>
        <family val="2"/>
      </rPr>
      <t>5)</t>
    </r>
  </si>
  <si>
    <t>Employer's national insurance contribution to the mandatory occupational pension scheme (OTP)</t>
  </si>
  <si>
    <r>
      <rPr>
        <sz val="11"/>
        <color rgb="FF000000"/>
        <rFont val="Calibri"/>
        <family val="2"/>
      </rPr>
      <t xml:space="preserve">Occupational injury insurance </t>
    </r>
    <r>
      <rPr>
        <vertAlign val="superscript"/>
        <sz val="11"/>
        <color rgb="FF000000"/>
        <rFont val="Calibri"/>
        <family val="2"/>
      </rPr>
      <t>6)</t>
    </r>
  </si>
  <si>
    <t>Total cost</t>
  </si>
  <si>
    <t>Note 1</t>
  </si>
  <si>
    <t>It is common to agree on an annual salary in permanent employment.</t>
  </si>
  <si>
    <t>The agreed annual salary is a basis for calculation and will rarely match the actual salary at the end of the income year.</t>
  </si>
  <si>
    <t>The total salary will depend on, among other factors, holiday leave taken, additional payments such as overtime,</t>
  </si>
  <si>
    <t>shift allowance etc.</t>
  </si>
  <si>
    <t>Altinn - Minimum salary and salary determination</t>
  </si>
  <si>
    <t>Note 2</t>
  </si>
  <si>
    <t>Skatteetaten - Zones, calculation codes and rates for employer's national insurance contributions</t>
  </si>
  <si>
    <t>Note 3</t>
  </si>
  <si>
    <t>The minimum requirement under the Holidays Act is 21 vacation days (4 weeks + 1 day).</t>
  </si>
  <si>
    <t>However, many have 25 vacation days (5 weeks) through collective bargaining agreements or other agreements.</t>
  </si>
  <si>
    <t>Altinn - Holiday</t>
  </si>
  <si>
    <t>Note 4</t>
  </si>
  <si>
    <t>However, there is nothing preventing agreeing on a better arrangement, for example, by calculating holiday pay for the extra week based on the entire salary.</t>
  </si>
  <si>
    <t>Here, we have assumed that an additional 2.3% of the entire salary is calculated.</t>
  </si>
  <si>
    <t>Note 5</t>
  </si>
  <si>
    <t>2% of the salary, capped at 12 times the National Insurance Basic Amount (G), shall be calculated for mandatory occupational pension.</t>
  </si>
  <si>
    <t>Here, we have used the agreed annual salary as the basis for the calculation.</t>
  </si>
  <si>
    <t>Altinn - Compulsory occupational pension (OTP)</t>
  </si>
  <si>
    <t>Note 6</t>
  </si>
  <si>
    <t>The cost of occupational injury insurance depends on the industry and the level of risk.</t>
  </si>
  <si>
    <t>For example, insuring a construction worker will be more expensive than insuring an office employee.</t>
  </si>
  <si>
    <t>Please contact an insurance company for an estimate.</t>
  </si>
  <si>
    <t>Altinn Occupational injury insurance</t>
  </si>
  <si>
    <t>Number of holiday days</t>
  </si>
  <si>
    <t>Is the employe over 60 years old?</t>
  </si>
  <si>
    <t>Yes</t>
  </si>
  <si>
    <t>Employer's national insurance contribution rates:</t>
  </si>
  <si>
    <t>Basic amount of the national insurance scheme (G) (pr. 1.5.2025)</t>
  </si>
  <si>
    <t>Employers are not required to calculate additional holiday pay for employees over 60 years old, whose salaries exceed 6 times the National Insurance Basic Amount (from 1 May 2025, NOK 780,960)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</si>
</sst>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"/>
    <numFmt numFmtId="165" formatCode="#,##0.0"/>
    <numFmt numFmtId="166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E5FB"/>
        <bgColor indexed="64"/>
      </patternFill>
    </fill>
    <fill>
      <patternFill patternType="solid">
        <fgColor rgb="FFCFF2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0" fontId="3" fillId="0" borderId="0" xfId="0" applyFont="1"/>
    <xf numFmtId="166" fontId="0" fillId="0" borderId="0" xfId="0" applyNumberFormat="1"/>
    <xf numFmtId="164" fontId="0" fillId="0" borderId="1" xfId="0" applyNumberFormat="1" applyBorder="1" applyProtection="1">
      <protection hidden="1"/>
    </xf>
    <xf numFmtId="0" fontId="4" fillId="0" borderId="0" xfId="0" applyFont="1" applyAlignment="1">
      <alignment horizontal="left"/>
    </xf>
    <xf numFmtId="0" fontId="1" fillId="3" borderId="0" xfId="0" applyFont="1" applyFill="1"/>
    <xf numFmtId="164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right"/>
      <protection locked="0"/>
    </xf>
    <xf numFmtId="0" fontId="5" fillId="0" borderId="0" xfId="0" applyFont="1"/>
    <xf numFmtId="0" fontId="1" fillId="0" borderId="0" xfId="0" applyFont="1"/>
    <xf numFmtId="0" fontId="1" fillId="5" borderId="1" xfId="0" applyFont="1" applyFill="1" applyBorder="1"/>
    <xf numFmtId="166" fontId="0" fillId="0" borderId="1" xfId="0" applyNumberFormat="1" applyBorder="1"/>
    <xf numFmtId="3" fontId="0" fillId="0" borderId="1" xfId="0" applyNumberFormat="1" applyBorder="1"/>
    <xf numFmtId="165" fontId="0" fillId="0" borderId="0" xfId="0" applyNumberFormat="1"/>
    <xf numFmtId="3" fontId="1" fillId="5" borderId="1" xfId="0" applyNumberFormat="1" applyFont="1" applyFill="1" applyBorder="1"/>
    <xf numFmtId="164" fontId="0" fillId="0" borderId="1" xfId="0" applyNumberFormat="1" applyBorder="1"/>
    <xf numFmtId="0" fontId="0" fillId="0" borderId="1" xfId="0" applyBorder="1"/>
    <xf numFmtId="164" fontId="5" fillId="4" borderId="1" xfId="0" applyNumberFormat="1" applyFont="1" applyFill="1" applyBorder="1"/>
    <xf numFmtId="164" fontId="0" fillId="2" borderId="1" xfId="0" applyNumberFormat="1" applyFill="1" applyBorder="1" applyProtection="1">
      <protection locked="0"/>
    </xf>
    <xf numFmtId="0" fontId="6" fillId="0" borderId="0" xfId="0" applyFont="1"/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4" fontId="0" fillId="0" borderId="0" xfId="0" applyNumberFormat="1"/>
    <xf numFmtId="164" fontId="7" fillId="0" borderId="1" xfId="0" quotePrefix="1" applyNumberFormat="1" applyFont="1" applyBorder="1"/>
    <xf numFmtId="2" fontId="0" fillId="0" borderId="0" xfId="0" applyNumberFormat="1"/>
    <xf numFmtId="164" fontId="5" fillId="0" borderId="0" xfId="0" applyNumberFormat="1" applyFont="1"/>
    <xf numFmtId="0" fontId="2" fillId="0" borderId="0" xfId="1" applyProtection="1">
      <protection locked="0"/>
    </xf>
    <xf numFmtId="0" fontId="2" fillId="0" borderId="0" xfId="1" applyAlignment="1" applyProtection="1">
      <alignment wrapText="1"/>
      <protection locked="0"/>
    </xf>
    <xf numFmtId="0" fontId="8" fillId="0" borderId="1" xfId="0" applyFont="1" applyBorder="1"/>
    <xf numFmtId="0" fontId="0" fillId="0" borderId="1" xfId="0" applyBorder="1"/>
    <xf numFmtId="0" fontId="1" fillId="5" borderId="1" xfId="0" applyFont="1" applyFill="1" applyBorder="1"/>
    <xf numFmtId="0" fontId="0" fillId="5" borderId="1" xfId="0" applyFill="1" applyBorder="1"/>
    <xf numFmtId="0" fontId="0" fillId="0" borderId="2" xfId="0" applyBorder="1"/>
    <xf numFmtId="0" fontId="0" fillId="0" borderId="3" xfId="0" applyBorder="1"/>
    <xf numFmtId="0" fontId="0" fillId="0" borderId="0" xfId="0"/>
    <xf numFmtId="0" fontId="5" fillId="4" borderId="2" xfId="0" applyFont="1" applyFill="1" applyBorder="1"/>
    <xf numFmtId="0" fontId="0" fillId="4" borderId="3" xfId="0" applyFill="1" applyBorder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9DE5FB"/>
      <color rgb="FFADDFFD"/>
      <color rgb="FFCFF2FD"/>
      <color rgb="FFDEF2FE"/>
      <color rgb="FFFBC461"/>
      <color rgb="FFFDE0AD"/>
      <color rgb="FFFEFFC1"/>
      <color rgb="FFFCFF6D"/>
      <color rgb="FF65C2FB"/>
      <color rgb="FFFAF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.altinn.no/en/start-and-run-business/working-conditions/employment/Compulsory-occupational-pension/" TargetMode="External"/><Relationship Id="rId2" Type="http://schemas.openxmlformats.org/officeDocument/2006/relationships/hyperlink" Target="https://info.altinn.no/en/start-and-run-business/working-conditions/print-leave-of-absence-and-holidays/holiday/" TargetMode="External"/><Relationship Id="rId1" Type="http://schemas.openxmlformats.org/officeDocument/2006/relationships/hyperlink" Target="https://www.skatteetaten.no/en/business-and-organisation/employer/employers-national-insurance-contributions/zones-calculation-codes-and-rates-for-employers-national-insurance-contribution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fo.altinn.no/en/start-and-run-business/working-conditions/employment/minimum-salary-and-salary-determination/" TargetMode="External"/><Relationship Id="rId4" Type="http://schemas.openxmlformats.org/officeDocument/2006/relationships/hyperlink" Target="https://info.altinn.no/en/start-and-run-business/working-conditions/employment/obligatory-and-voluntary-insuran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5"/>
  <sheetViews>
    <sheetView tabSelected="1" topLeftCell="A42" workbookViewId="0">
      <selection activeCell="I52" sqref="I52"/>
    </sheetView>
  </sheetViews>
  <sheetFormatPr baseColWidth="10" defaultColWidth="11.4609375" defaultRowHeight="14.6" x14ac:dyDescent="0.4"/>
  <cols>
    <col min="1" max="1" width="34.53515625" customWidth="1"/>
    <col min="2" max="2" width="51.53515625" customWidth="1"/>
    <col min="3" max="3" width="16" customWidth="1"/>
    <col min="4" max="4" width="5" style="1" customWidth="1"/>
    <col min="5" max="5" width="30.53515625" customWidth="1"/>
    <col min="7" max="7" width="13.4609375" bestFit="1" customWidth="1"/>
    <col min="9" max="9" width="11.4609375" bestFit="1" customWidth="1"/>
    <col min="10" max="10" width="42.15234375" hidden="1" customWidth="1"/>
    <col min="11" max="11" width="10.15234375" hidden="1" customWidth="1"/>
  </cols>
  <sheetData>
    <row r="2" spans="1:6" ht="24.75" customHeight="1" x14ac:dyDescent="0.7">
      <c r="A2" s="5" t="s">
        <v>0</v>
      </c>
      <c r="B2" s="5"/>
    </row>
    <row r="3" spans="1:6" ht="16.5" customHeight="1" x14ac:dyDescent="0.4">
      <c r="A3" s="2"/>
      <c r="B3" s="2"/>
      <c r="C3" s="1"/>
    </row>
    <row r="4" spans="1:6" x14ac:dyDescent="0.4">
      <c r="A4" t="s">
        <v>1</v>
      </c>
    </row>
    <row r="5" spans="1:6" x14ac:dyDescent="0.4">
      <c r="A5" t="s">
        <v>2</v>
      </c>
    </row>
    <row r="6" spans="1:6" x14ac:dyDescent="0.4">
      <c r="A6" t="s">
        <v>3</v>
      </c>
    </row>
    <row r="7" spans="1:6" s="24" customFormat="1" ht="15.75" customHeight="1" x14ac:dyDescent="0.4">
      <c r="A7" s="25"/>
      <c r="B7" s="25"/>
      <c r="C7" s="23"/>
      <c r="D7" s="23"/>
    </row>
    <row r="8" spans="1:6" x14ac:dyDescent="0.4">
      <c r="A8" s="6" t="s">
        <v>4</v>
      </c>
      <c r="B8" s="12"/>
    </row>
    <row r="9" spans="1:6" s="24" customFormat="1" ht="15.75" customHeight="1" x14ac:dyDescent="0.4">
      <c r="A9" s="25"/>
      <c r="B9" s="25"/>
      <c r="C9" s="23"/>
      <c r="D9" s="23"/>
    </row>
    <row r="10" spans="1:6" ht="17.25" customHeight="1" x14ac:dyDescent="0.4">
      <c r="A10" s="35" t="s">
        <v>5</v>
      </c>
      <c r="B10" s="36"/>
      <c r="C10" s="13"/>
      <c r="D10" s="23"/>
      <c r="E10" s="13" t="s">
        <v>6</v>
      </c>
      <c r="F10" s="13"/>
    </row>
    <row r="11" spans="1:6" ht="17.25" customHeight="1" x14ac:dyDescent="0.4">
      <c r="A11" s="33" t="s">
        <v>7</v>
      </c>
      <c r="B11" s="34"/>
      <c r="C11" s="7">
        <v>600000</v>
      </c>
      <c r="D11" s="23"/>
      <c r="E11" s="19" t="s">
        <v>8</v>
      </c>
      <c r="F11" s="4">
        <f>C11/12</f>
        <v>50000</v>
      </c>
    </row>
    <row r="12" spans="1:6" ht="17.25" customHeight="1" x14ac:dyDescent="0.4">
      <c r="A12" s="33" t="s">
        <v>9</v>
      </c>
      <c r="B12" s="34"/>
      <c r="C12" s="8">
        <v>0.14099999999999999</v>
      </c>
      <c r="D12" s="23"/>
      <c r="E12" s="19" t="s">
        <v>10</v>
      </c>
      <c r="F12" s="4">
        <f>C11/ 52</f>
        <v>11538.461538461539</v>
      </c>
    </row>
    <row r="13" spans="1:6" ht="17.25" customHeight="1" x14ac:dyDescent="0.4">
      <c r="A13" s="33" t="s">
        <v>11</v>
      </c>
      <c r="B13" s="34"/>
      <c r="C13" s="9">
        <v>21</v>
      </c>
      <c r="D13" s="23"/>
      <c r="E13" s="19" t="s">
        <v>12</v>
      </c>
      <c r="F13" s="4">
        <f>C11/260</f>
        <v>2307.6923076923076</v>
      </c>
    </row>
    <row r="14" spans="1:6" ht="17.25" customHeight="1" x14ac:dyDescent="0.4">
      <c r="A14" s="19" t="s">
        <v>13</v>
      </c>
      <c r="B14" s="19"/>
      <c r="C14" s="10" t="s">
        <v>14</v>
      </c>
      <c r="D14" s="23"/>
      <c r="E14" s="19" t="s">
        <v>15</v>
      </c>
      <c r="F14" s="4">
        <f>C11/1950</f>
        <v>307.69230769230768</v>
      </c>
    </row>
    <row r="15" spans="1:6" ht="17.25" customHeight="1" x14ac:dyDescent="0.4">
      <c r="A15" s="34" t="s">
        <v>16</v>
      </c>
      <c r="B15" s="34"/>
      <c r="C15" s="14">
        <f>IF(C13=21,10.2%,(IF(C13=25,12%,0%)))</f>
        <v>0.10199999999999999</v>
      </c>
      <c r="D15" s="23"/>
    </row>
    <row r="16" spans="1:6" ht="17.25" customHeight="1" x14ac:dyDescent="0.4">
      <c r="A16" s="37" t="s">
        <v>17</v>
      </c>
      <c r="B16" s="38"/>
      <c r="C16" s="14">
        <v>0.05</v>
      </c>
      <c r="D16" s="23"/>
    </row>
    <row r="17" spans="1:11" ht="17.25" customHeight="1" x14ac:dyDescent="0.4">
      <c r="A17" s="33" t="s">
        <v>18</v>
      </c>
      <c r="B17" s="34"/>
      <c r="C17" s="14">
        <f>IF(C14="JA",2.3%,0)</f>
        <v>0</v>
      </c>
      <c r="D17" s="23"/>
    </row>
    <row r="18" spans="1:11" ht="17.25" customHeight="1" x14ac:dyDescent="0.4">
      <c r="A18" s="34" t="s">
        <v>60</v>
      </c>
      <c r="B18" s="34"/>
      <c r="C18" s="15">
        <v>130160</v>
      </c>
      <c r="D18" s="23"/>
    </row>
    <row r="19" spans="1:11" ht="17.25" customHeight="1" x14ac:dyDescent="0.4">
      <c r="A19" s="39"/>
      <c r="B19" s="39"/>
      <c r="C19" s="16"/>
      <c r="D19" s="23"/>
      <c r="J19" t="s">
        <v>19</v>
      </c>
      <c r="K19" s="29">
        <f>C21+C22</f>
        <v>607795.38461538462</v>
      </c>
    </row>
    <row r="20" spans="1:11" ht="17.25" customHeight="1" x14ac:dyDescent="0.4">
      <c r="A20" s="35" t="s">
        <v>20</v>
      </c>
      <c r="B20" s="36"/>
      <c r="C20" s="17"/>
      <c r="D20" s="23"/>
      <c r="J20" t="s">
        <v>21</v>
      </c>
      <c r="K20" s="29">
        <f>K19-850000</f>
        <v>-242204.61538461538</v>
      </c>
    </row>
    <row r="21" spans="1:11" ht="17.25" customHeight="1" x14ac:dyDescent="0.4">
      <c r="A21" s="34" t="s">
        <v>22</v>
      </c>
      <c r="B21" s="34"/>
      <c r="C21" s="18">
        <f>C11-(C11/260*C13)-IF(C17&gt;0,(C11/260*5))</f>
        <v>551538.4615384615</v>
      </c>
      <c r="D21" s="23"/>
      <c r="E21" s="27"/>
      <c r="J21" t="s">
        <v>23</v>
      </c>
      <c r="K21">
        <f>IF(K20&lt;=0,0,1)</f>
        <v>0</v>
      </c>
    </row>
    <row r="22" spans="1:11" ht="17.25" customHeight="1" x14ac:dyDescent="0.4">
      <c r="A22" s="34" t="s">
        <v>24</v>
      </c>
      <c r="B22" s="34"/>
      <c r="C22" s="18">
        <f>(C21*C15)+(C21*C17)</f>
        <v>56256.923076923071</v>
      </c>
      <c r="D22" s="23"/>
      <c r="J22" t="s">
        <v>25</v>
      </c>
      <c r="K22">
        <f>C16*K21*K20</f>
        <v>0</v>
      </c>
    </row>
    <row r="23" spans="1:11" ht="17.25" customHeight="1" x14ac:dyDescent="0.4">
      <c r="A23" s="34" t="s">
        <v>26</v>
      </c>
      <c r="B23" s="34"/>
      <c r="C23" s="18">
        <f>(C22+C21)*C12</f>
        <v>85699.149230769224</v>
      </c>
      <c r="D23" s="23"/>
    </row>
    <row r="24" spans="1:11" ht="17.25" customHeight="1" x14ac:dyDescent="0.4">
      <c r="A24" s="19" t="s">
        <v>27</v>
      </c>
      <c r="B24" s="19"/>
      <c r="C24" s="18">
        <f>K22</f>
        <v>0</v>
      </c>
      <c r="D24" s="23"/>
    </row>
    <row r="25" spans="1:11" ht="17.25" customHeight="1" x14ac:dyDescent="0.4">
      <c r="A25" s="33" t="s">
        <v>28</v>
      </c>
      <c r="B25" s="34"/>
      <c r="C25" s="28">
        <f>IF(C11&lt;C18*12,C11*2%,C18*12*2%)</f>
        <v>12000</v>
      </c>
      <c r="D25" s="23"/>
    </row>
    <row r="26" spans="1:11" ht="17.25" customHeight="1" x14ac:dyDescent="0.4">
      <c r="A26" s="34" t="s">
        <v>29</v>
      </c>
      <c r="B26" s="34"/>
      <c r="C26" s="18">
        <f>C25*C12</f>
        <v>1691.9999999999998</v>
      </c>
      <c r="D26" s="23"/>
    </row>
    <row r="27" spans="1:11" ht="17.25" customHeight="1" x14ac:dyDescent="0.4">
      <c r="A27" s="33" t="s">
        <v>30</v>
      </c>
      <c r="B27" s="34"/>
      <c r="C27" s="21">
        <v>3000</v>
      </c>
      <c r="D27" s="23"/>
    </row>
    <row r="28" spans="1:11" s="11" customFormat="1" ht="18.75" customHeight="1" x14ac:dyDescent="0.5">
      <c r="A28" s="40" t="s">
        <v>31</v>
      </c>
      <c r="B28" s="41"/>
      <c r="C28" s="20">
        <f>SUM(C21:C27)</f>
        <v>710186.53384615388</v>
      </c>
      <c r="D28" s="26"/>
      <c r="F28" s="22"/>
      <c r="G28" s="30"/>
    </row>
    <row r="29" spans="1:11" ht="19.5" customHeight="1" x14ac:dyDescent="0.4">
      <c r="A29" s="2"/>
      <c r="B29" s="2"/>
      <c r="C29" s="1"/>
    </row>
    <row r="30" spans="1:11" ht="19.5" customHeight="1" x14ac:dyDescent="0.4">
      <c r="A30" s="2"/>
      <c r="B30" s="2"/>
      <c r="C30" s="1"/>
      <c r="G30" s="27"/>
    </row>
    <row r="31" spans="1:11" ht="19.5" customHeight="1" x14ac:dyDescent="0.4">
      <c r="A31" s="2"/>
      <c r="B31" s="2"/>
      <c r="C31" s="1"/>
      <c r="G31" s="27"/>
    </row>
    <row r="32" spans="1:11" ht="19.5" customHeight="1" x14ac:dyDescent="0.4">
      <c r="A32" s="2"/>
      <c r="B32" s="2"/>
      <c r="C32" s="1"/>
    </row>
    <row r="33" spans="1:4" s="24" customFormat="1" ht="15.75" customHeight="1" x14ac:dyDescent="0.4">
      <c r="A33" s="25" t="s">
        <v>32</v>
      </c>
      <c r="C33" s="23"/>
      <c r="D33" s="23"/>
    </row>
    <row r="34" spans="1:4" s="24" customFormat="1" ht="15.75" customHeight="1" x14ac:dyDescent="0.4">
      <c r="A34" s="24" t="s">
        <v>33</v>
      </c>
      <c r="C34" s="23"/>
      <c r="D34" s="23"/>
    </row>
    <row r="35" spans="1:4" s="24" customFormat="1" ht="15.75" customHeight="1" x14ac:dyDescent="0.4">
      <c r="A35" s="24" t="s">
        <v>34</v>
      </c>
      <c r="C35" s="23"/>
      <c r="D35" s="23"/>
    </row>
    <row r="36" spans="1:4" s="24" customFormat="1" ht="15.75" customHeight="1" x14ac:dyDescent="0.4">
      <c r="A36" s="24" t="s">
        <v>35</v>
      </c>
      <c r="C36" s="23"/>
      <c r="D36" s="23"/>
    </row>
    <row r="37" spans="1:4" s="24" customFormat="1" ht="15.75" customHeight="1" x14ac:dyDescent="0.4">
      <c r="A37" s="24" t="s">
        <v>36</v>
      </c>
      <c r="C37" s="23"/>
      <c r="D37" s="23"/>
    </row>
    <row r="38" spans="1:4" s="24" customFormat="1" ht="15.75" customHeight="1" x14ac:dyDescent="0.4">
      <c r="A38" s="31" t="s">
        <v>37</v>
      </c>
      <c r="C38" s="23"/>
      <c r="D38" s="23"/>
    </row>
    <row r="39" spans="1:4" s="24" customFormat="1" ht="15.75" customHeight="1" x14ac:dyDescent="0.4">
      <c r="C39" s="23"/>
      <c r="D39" s="23"/>
    </row>
    <row r="40" spans="1:4" s="24" customFormat="1" ht="15.75" customHeight="1" x14ac:dyDescent="0.4">
      <c r="A40" s="25" t="s">
        <v>38</v>
      </c>
      <c r="C40" s="23"/>
      <c r="D40" s="23"/>
    </row>
    <row r="41" spans="1:4" s="24" customFormat="1" ht="15.75" customHeight="1" x14ac:dyDescent="0.4">
      <c r="A41" s="31" t="s">
        <v>39</v>
      </c>
      <c r="C41" s="23"/>
      <c r="D41" s="23"/>
    </row>
    <row r="42" spans="1:4" s="24" customFormat="1" ht="15.75" customHeight="1" x14ac:dyDescent="0.4">
      <c r="C42" s="23"/>
      <c r="D42" s="23"/>
    </row>
    <row r="43" spans="1:4" s="24" customFormat="1" ht="15.75" customHeight="1" x14ac:dyDescent="0.4">
      <c r="A43" s="25" t="s">
        <v>40</v>
      </c>
      <c r="C43" s="23"/>
      <c r="D43" s="23"/>
    </row>
    <row r="44" spans="1:4" s="24" customFormat="1" ht="15.75" customHeight="1" x14ac:dyDescent="0.4">
      <c r="A44" s="24" t="s">
        <v>41</v>
      </c>
      <c r="C44" s="23"/>
      <c r="D44" s="23"/>
    </row>
    <row r="45" spans="1:4" s="24" customFormat="1" ht="15.75" customHeight="1" x14ac:dyDescent="0.4">
      <c r="A45" s="24" t="s">
        <v>42</v>
      </c>
      <c r="C45" s="23"/>
      <c r="D45" s="23"/>
    </row>
    <row r="46" spans="1:4" s="24" customFormat="1" ht="15.75" customHeight="1" x14ac:dyDescent="0.4">
      <c r="A46" s="31" t="s">
        <v>43</v>
      </c>
      <c r="C46" s="23"/>
      <c r="D46" s="23"/>
    </row>
    <row r="47" spans="1:4" s="24" customFormat="1" ht="15.75" customHeight="1" x14ac:dyDescent="0.4">
      <c r="C47" s="23"/>
      <c r="D47" s="23"/>
    </row>
    <row r="48" spans="1:4" s="24" customFormat="1" ht="15.75" customHeight="1" x14ac:dyDescent="0.4">
      <c r="A48" s="25" t="s">
        <v>44</v>
      </c>
      <c r="C48" s="23"/>
      <c r="D48" s="23"/>
    </row>
    <row r="49" spans="1:4" s="24" customFormat="1" ht="15.75" customHeight="1" x14ac:dyDescent="0.4">
      <c r="A49" s="24" t="s">
        <v>61</v>
      </c>
      <c r="C49" s="23"/>
      <c r="D49" s="23"/>
    </row>
    <row r="50" spans="1:4" s="24" customFormat="1" ht="15.75" customHeight="1" x14ac:dyDescent="0.4">
      <c r="A50" s="24" t="s">
        <v>45</v>
      </c>
      <c r="C50" s="23"/>
      <c r="D50" s="23"/>
    </row>
    <row r="51" spans="1:4" s="24" customFormat="1" ht="15.75" customHeight="1" x14ac:dyDescent="0.4">
      <c r="A51" s="24" t="s">
        <v>46</v>
      </c>
      <c r="C51" s="23"/>
      <c r="D51" s="23"/>
    </row>
    <row r="52" spans="1:4" s="24" customFormat="1" ht="15.75" customHeight="1" x14ac:dyDescent="0.4">
      <c r="C52" s="23"/>
      <c r="D52" s="23"/>
    </row>
    <row r="53" spans="1:4" s="24" customFormat="1" ht="15.75" customHeight="1" x14ac:dyDescent="0.4">
      <c r="A53" s="25" t="s">
        <v>47</v>
      </c>
      <c r="C53" s="23"/>
      <c r="D53" s="23"/>
    </row>
    <row r="54" spans="1:4" s="24" customFormat="1" ht="15.75" customHeight="1" x14ac:dyDescent="0.4">
      <c r="A54" s="24" t="s">
        <v>48</v>
      </c>
      <c r="C54" s="23"/>
      <c r="D54" s="23"/>
    </row>
    <row r="55" spans="1:4" s="24" customFormat="1" ht="15.75" customHeight="1" x14ac:dyDescent="0.4">
      <c r="A55" s="24" t="s">
        <v>49</v>
      </c>
      <c r="C55" s="23"/>
      <c r="D55" s="23"/>
    </row>
    <row r="56" spans="1:4" s="24" customFormat="1" ht="15.75" customHeight="1" x14ac:dyDescent="0.4">
      <c r="A56" s="31" t="s">
        <v>50</v>
      </c>
      <c r="C56" s="23"/>
      <c r="D56" s="23"/>
    </row>
    <row r="57" spans="1:4" s="24" customFormat="1" ht="15.75" customHeight="1" x14ac:dyDescent="0.4">
      <c r="C57" s="23"/>
      <c r="D57" s="23"/>
    </row>
    <row r="58" spans="1:4" s="24" customFormat="1" ht="15.75" customHeight="1" x14ac:dyDescent="0.4">
      <c r="A58" s="25" t="s">
        <v>51</v>
      </c>
      <c r="C58" s="23"/>
      <c r="D58" s="23"/>
    </row>
    <row r="59" spans="1:4" s="24" customFormat="1" ht="15.75" customHeight="1" x14ac:dyDescent="0.4">
      <c r="A59" s="24" t="s">
        <v>52</v>
      </c>
      <c r="C59" s="23"/>
      <c r="D59" s="23"/>
    </row>
    <row r="60" spans="1:4" s="24" customFormat="1" ht="15.75" customHeight="1" x14ac:dyDescent="0.4">
      <c r="A60" s="24" t="s">
        <v>53</v>
      </c>
      <c r="C60" s="23"/>
      <c r="D60" s="23"/>
    </row>
    <row r="61" spans="1:4" s="24" customFormat="1" ht="15.75" customHeight="1" x14ac:dyDescent="0.4">
      <c r="A61" s="24" t="s">
        <v>54</v>
      </c>
      <c r="C61" s="23"/>
      <c r="D61" s="23"/>
    </row>
    <row r="62" spans="1:4" s="24" customFormat="1" ht="15.75" customHeight="1" x14ac:dyDescent="0.4">
      <c r="A62" s="32" t="s">
        <v>55</v>
      </c>
      <c r="C62" s="23"/>
      <c r="D62" s="23"/>
    </row>
    <row r="63" spans="1:4" s="24" customFormat="1" x14ac:dyDescent="0.4">
      <c r="D63" s="23"/>
    </row>
    <row r="64" spans="1:4" s="24" customFormat="1" ht="15.75" customHeight="1" x14ac:dyDescent="0.4">
      <c r="A64" s="25"/>
      <c r="B64" s="25"/>
      <c r="C64" s="23"/>
      <c r="D64" s="23"/>
    </row>
    <row r="65" spans="4:4" s="24" customFormat="1" x14ac:dyDescent="0.4">
      <c r="D65" s="23"/>
    </row>
  </sheetData>
  <mergeCells count="17">
    <mergeCell ref="A23:B23"/>
    <mergeCell ref="A25:B25"/>
    <mergeCell ref="A26:B26"/>
    <mergeCell ref="A27:B27"/>
    <mergeCell ref="A28:B28"/>
    <mergeCell ref="A22:B22"/>
    <mergeCell ref="A18:B18"/>
    <mergeCell ref="A19:B19"/>
    <mergeCell ref="A20:B20"/>
    <mergeCell ref="A21:B21"/>
    <mergeCell ref="A17:B17"/>
    <mergeCell ref="A10:B10"/>
    <mergeCell ref="A11:B11"/>
    <mergeCell ref="A12:B12"/>
    <mergeCell ref="A13:B13"/>
    <mergeCell ref="A15:B15"/>
    <mergeCell ref="A16:B16"/>
  </mergeCells>
  <hyperlinks>
    <hyperlink ref="A41" r:id="rId1" xr:uid="{00000000-0004-0000-0000-000000000000}"/>
    <hyperlink ref="A46" r:id="rId2" xr:uid="{00000000-0004-0000-0000-000001000000}"/>
    <hyperlink ref="A56" r:id="rId3" xr:uid="{00000000-0004-0000-0000-000002000000}"/>
    <hyperlink ref="A62" r:id="rId4" location="occupational-injury-insurance" xr:uid="{00000000-0004-0000-0000-000003000000}"/>
    <hyperlink ref="A38" r:id="rId5" xr:uid="{00000000-0004-0000-0000-000004000000}"/>
  </hyperlinks>
  <pageMargins left="0.7" right="0.7" top="0.75" bottom="0.75" header="0.3" footer="0.3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xWindow="551" yWindow="379" count="3">
        <x14:dataValidation type="list" allowBlank="1" showInputMessage="1" showErrorMessage="1" xr:uid="{00000000-0002-0000-0000-000000000000}">
          <x14:formula1>
            <xm:f>'Ark2'!$A$2:$A$3</xm:f>
          </x14:formula1>
          <xm:sqref>C13</xm:sqref>
        </x14:dataValidation>
        <x14:dataValidation type="list" showInputMessage="1" showErrorMessage="1" xr:uid="{00000000-0002-0000-0000-000001000000}">
          <x14:formula1>
            <xm:f>'Ark2'!$A$6:$A$7</xm:f>
          </x14:formula1>
          <xm:sqref>C14</xm:sqref>
        </x14:dataValidation>
        <x14:dataValidation type="list" allowBlank="1" showInputMessage="1" showErrorMessage="1" xr:uid="{00000000-0002-0000-0000-000002000000}">
          <x14:formula1>
            <xm:f>'Ark2'!$A$10:$A$15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O12" sqref="O12"/>
    </sheetView>
  </sheetViews>
  <sheetFormatPr baseColWidth="10" defaultColWidth="11.4609375" defaultRowHeight="14.6" x14ac:dyDescent="0.4"/>
  <cols>
    <col min="1" max="1" width="11.4609375" customWidth="1"/>
    <col min="5" max="6" width="11.4609375" customWidth="1"/>
  </cols>
  <sheetData>
    <row r="1" spans="1:1" x14ac:dyDescent="0.4">
      <c r="A1" t="s">
        <v>56</v>
      </c>
    </row>
    <row r="2" spans="1:1" x14ac:dyDescent="0.4">
      <c r="A2">
        <v>21</v>
      </c>
    </row>
    <row r="3" spans="1:1" x14ac:dyDescent="0.4">
      <c r="A3">
        <v>25</v>
      </c>
    </row>
    <row r="5" spans="1:1" x14ac:dyDescent="0.4">
      <c r="A5" t="s">
        <v>57</v>
      </c>
    </row>
    <row r="6" spans="1:1" x14ac:dyDescent="0.4">
      <c r="A6" t="s">
        <v>58</v>
      </c>
    </row>
    <row r="7" spans="1:1" x14ac:dyDescent="0.4">
      <c r="A7" t="s">
        <v>14</v>
      </c>
    </row>
    <row r="9" spans="1:1" x14ac:dyDescent="0.4">
      <c r="A9" t="s">
        <v>59</v>
      </c>
    </row>
    <row r="10" spans="1:1" x14ac:dyDescent="0.4">
      <c r="A10" s="3">
        <v>0.14099999999999999</v>
      </c>
    </row>
    <row r="11" spans="1:1" x14ac:dyDescent="0.4">
      <c r="A11" s="3">
        <v>0.106</v>
      </c>
    </row>
    <row r="12" spans="1:1" x14ac:dyDescent="0.4">
      <c r="A12" s="3">
        <v>7.9000000000000001E-2</v>
      </c>
    </row>
    <row r="13" spans="1:1" x14ac:dyDescent="0.4">
      <c r="A13" s="3">
        <v>6.4000000000000001E-2</v>
      </c>
    </row>
    <row r="14" spans="1:1" x14ac:dyDescent="0.4">
      <c r="A14" s="3">
        <v>5.0999999999999997E-2</v>
      </c>
    </row>
    <row r="15" spans="1:1" x14ac:dyDescent="0.4">
      <c r="A15" s="3"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TaxCatchAll xmlns="e1a7b23b-8161-40a1-9193-13b13a901e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18" ma:contentTypeDescription="Create a new document." ma:contentTypeScope="" ma:versionID="20b7d1b50d7b3bd4ab257508da8277ec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0558aa63f66ca84fe62a3d8fb0f849b6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0A192-925C-4F7F-94A6-1A76E7202B0A}">
  <ds:schemaRefs>
    <ds:schemaRef ds:uri="http://schemas.microsoft.com/office/2006/metadata/properties"/>
    <ds:schemaRef ds:uri="http://schemas.microsoft.com/office/infopath/2007/PartnerControls"/>
    <ds:schemaRef ds:uri="0c93c01e-66e9-447f-adc9-28b1411f3a8f"/>
    <ds:schemaRef ds:uri="e1a7b23b-8161-40a1-9193-13b13a901e8f"/>
  </ds:schemaRefs>
</ds:datastoreItem>
</file>

<file path=customXml/itemProps2.xml><?xml version="1.0" encoding="utf-8"?>
<ds:datastoreItem xmlns:ds="http://schemas.openxmlformats.org/officeDocument/2006/customXml" ds:itemID="{D266F181-266E-4EBC-B7A9-E39967DF09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6E0C2-CE2E-46CA-98EF-DD8ED3542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>Brønnøysundregistrene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Beate Molund</dc:creator>
  <cp:keywords/>
  <dc:description/>
  <cp:lastModifiedBy>Hansen, Irene Elisabeth</cp:lastModifiedBy>
  <cp:revision/>
  <dcterms:created xsi:type="dcterms:W3CDTF">2019-10-16T12:48:44Z</dcterms:created>
  <dcterms:modified xsi:type="dcterms:W3CDTF">2025-05-22T10:52:48Z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76794c-8cc1-4553-ade2-1b635d166220_Enabled">
    <vt:lpwstr>true</vt:lpwstr>
  </property>
  <property fmtid="{D5CDD505-2E9C-101B-9397-08002B2CF9AE}" pid="3" name="MSIP_Label_f876794c-8cc1-4553-ade2-1b635d166220_SetDate">
    <vt:lpwstr>2020-09-11T12:40:05Z</vt:lpwstr>
  </property>
  <property fmtid="{D5CDD505-2E9C-101B-9397-08002B2CF9AE}" pid="4" name="MSIP_Label_f876794c-8cc1-4553-ade2-1b635d166220_Method">
    <vt:lpwstr>Standard</vt:lpwstr>
  </property>
  <property fmtid="{D5CDD505-2E9C-101B-9397-08002B2CF9AE}" pid="5" name="MSIP_Label_f876794c-8cc1-4553-ade2-1b635d166220_Name">
    <vt:lpwstr>Åpen informasjon</vt:lpwstr>
  </property>
  <property fmtid="{D5CDD505-2E9C-101B-9397-08002B2CF9AE}" pid="6" name="MSIP_Label_f876794c-8cc1-4553-ade2-1b635d166220_SiteId">
    <vt:lpwstr>4e14915f-a3fe-45aa-92c3-9d87465eda00</vt:lpwstr>
  </property>
  <property fmtid="{D5CDD505-2E9C-101B-9397-08002B2CF9AE}" pid="7" name="MSIP_Label_f876794c-8cc1-4553-ade2-1b635d166220_ActionId">
    <vt:lpwstr>3754a44b-75c4-432f-a225-368b94f6fd1b</vt:lpwstr>
  </property>
  <property fmtid="{D5CDD505-2E9C-101B-9397-08002B2CF9AE}" pid="8" name="MSIP_Label_f876794c-8cc1-4553-ade2-1b635d166220_ContentBits">
    <vt:lpwstr>0</vt:lpwstr>
  </property>
  <property fmtid="{D5CDD505-2E9C-101B-9397-08002B2CF9AE}" pid="9" name="ContentTypeId">
    <vt:lpwstr>0x010100FEC860ACB6B84E4F94F5583E4031D5F7</vt:lpwstr>
  </property>
  <property fmtid="{D5CDD505-2E9C-101B-9397-08002B2CF9AE}" pid="10" name="MediaServiceImageTags">
    <vt:lpwstr/>
  </property>
</Properties>
</file>